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v-my.sharepoint.com/personal/dlyons_adsd_nv_gov/Documents/SILC/Budgets/"/>
    </mc:Choice>
  </mc:AlternateContent>
  <xr:revisionPtr revIDLastSave="59" documentId="8_{00DE1FB9-D928-4046-9426-0412F1073EE1}" xr6:coauthVersionLast="47" xr6:coauthVersionMax="47" xr10:uidLastSave="{CC198A1A-F9AE-4674-9098-6087532B130A}"/>
  <bookViews>
    <workbookView xWindow="-110" yWindow="-110" windowWidth="19420" windowHeight="11500" xr2:uid="{685D6FAC-DCB2-4A15-9224-277AC578B723}"/>
  </bookViews>
  <sheets>
    <sheet name="FFY25" sheetId="1" r:id="rId1"/>
    <sheet name="FFY26" sheetId="2" r:id="rId2"/>
    <sheet name="FFY27" sheetId="3" r:id="rId3"/>
    <sheet name="calculator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3" l="1"/>
  <c r="D7" i="3"/>
  <c r="C7" i="3"/>
  <c r="C9" i="2"/>
  <c r="C7" i="2"/>
  <c r="C39" i="3" l="1"/>
  <c r="C37" i="2" l="1"/>
  <c r="C34" i="1" l="1"/>
  <c r="B5" i="3" l="1"/>
  <c r="B26" i="3" s="1"/>
  <c r="C24" i="2"/>
  <c r="B5" i="2"/>
  <c r="B22" i="1"/>
  <c r="B5" i="1"/>
  <c r="C20" i="1" l="1"/>
  <c r="B37" i="2"/>
  <c r="B26" i="2"/>
  <c r="C25" i="2" l="1"/>
  <c r="C38" i="2" s="1"/>
  <c r="D25" i="2"/>
  <c r="E19" i="5" l="1"/>
  <c r="C25" i="3" l="1"/>
  <c r="C40" i="3" s="1"/>
  <c r="D25" i="3"/>
  <c r="B2" i="3"/>
  <c r="B2" i="2"/>
  <c r="E18" i="5" l="1"/>
  <c r="E21" i="5" s="1"/>
  <c r="E14" i="5"/>
  <c r="E13" i="5"/>
  <c r="E12" i="5"/>
  <c r="E11" i="5"/>
  <c r="E8" i="5"/>
  <c r="E7" i="5"/>
  <c r="E6" i="5"/>
  <c r="E5" i="5"/>
  <c r="B2" i="5"/>
  <c r="B34" i="1"/>
  <c r="C21" i="1"/>
  <c r="B2" i="1"/>
  <c r="C35" i="1" l="1"/>
  <c r="E15" i="5"/>
  <c r="E9" i="5"/>
  <c r="D21" i="1" l="1"/>
</calcChain>
</file>

<file path=xl/sharedStrings.xml><?xml version="1.0" encoding="utf-8"?>
<sst xmlns="http://schemas.openxmlformats.org/spreadsheetml/2006/main" count="210" uniqueCount="109">
  <si>
    <t>Required Match (10%)</t>
  </si>
  <si>
    <t xml:space="preserve">Total </t>
  </si>
  <si>
    <t>SILC</t>
  </si>
  <si>
    <t>SGF</t>
  </si>
  <si>
    <t xml:space="preserve">Notes/Justification </t>
  </si>
  <si>
    <t xml:space="preserve">Resource Plan </t>
  </si>
  <si>
    <t xml:space="preserve">Personnel </t>
  </si>
  <si>
    <t>Dawn</t>
  </si>
  <si>
    <t>Operating</t>
  </si>
  <si>
    <t xml:space="preserve">Rent </t>
  </si>
  <si>
    <t>$1.91 x 150 sq foot x 12 months</t>
  </si>
  <si>
    <t xml:space="preserve">Office Phone </t>
  </si>
  <si>
    <t>$30/month x 12 months</t>
  </si>
  <si>
    <t>Cell Phone</t>
  </si>
  <si>
    <t>Cell + hotspot - $40/month x 12 months</t>
  </si>
  <si>
    <t>Email</t>
  </si>
  <si>
    <t>$46.45 x 12</t>
  </si>
  <si>
    <t xml:space="preserve">Postage/State Mail </t>
  </si>
  <si>
    <t>Meeting Expenses (Cart, Terps)</t>
  </si>
  <si>
    <t>Travel</t>
  </si>
  <si>
    <t xml:space="preserve">In-State </t>
  </si>
  <si>
    <t>Other</t>
  </si>
  <si>
    <t>SWCAP/AG Cost Allocation Plan</t>
  </si>
  <si>
    <t xml:space="preserve">Contractual (Goals &amp; Objectives) </t>
  </si>
  <si>
    <t>Goal 1 - Access to IL Services</t>
  </si>
  <si>
    <t xml:space="preserve">Goal 2 - Awareness of IL </t>
  </si>
  <si>
    <t xml:space="preserve">SILC Website </t>
  </si>
  <si>
    <t>Goal 3 - Effectiveness of IL Network</t>
  </si>
  <si>
    <t xml:space="preserve">Total CONTRACTUAL </t>
  </si>
  <si>
    <t>Remaining Goals &amp; Objectives</t>
  </si>
  <si>
    <t>SILC Trainings &amp; Conferences</t>
  </si>
  <si>
    <t>Match</t>
  </si>
  <si>
    <t>In-State Travel</t>
  </si>
  <si>
    <t>Airfare</t>
  </si>
  <si>
    <t>Per Diem</t>
  </si>
  <si>
    <t>Hotel</t>
  </si>
  <si>
    <t>Fleet</t>
  </si>
  <si>
    <t>Out of State</t>
  </si>
  <si>
    <t xml:space="preserve"> Hotel</t>
  </si>
  <si>
    <t>Car Service</t>
  </si>
  <si>
    <t>PT Temporary Staff</t>
  </si>
  <si>
    <t>5%  estimate</t>
  </si>
  <si>
    <t>Dues and conference fees</t>
  </si>
  <si>
    <t>FFY24</t>
  </si>
  <si>
    <t>Program Officer 1 (31-2)</t>
  </si>
  <si>
    <t>FFY26</t>
  </si>
  <si>
    <t>FFY25</t>
  </si>
  <si>
    <t>PO Box renewal</t>
  </si>
  <si>
    <t>PO Box Renewal</t>
  </si>
  <si>
    <t>Davidson Belluso/Web maintenance</t>
  </si>
  <si>
    <t>Wendy</t>
  </si>
  <si>
    <t>5%  MAX</t>
  </si>
  <si>
    <t>SILC Congress</t>
  </si>
  <si>
    <t>NCIL</t>
  </si>
  <si>
    <t>Out of State Expenses</t>
  </si>
  <si>
    <t>In-State</t>
  </si>
  <si>
    <t>Community Chest</t>
  </si>
  <si>
    <t>routine travel</t>
  </si>
  <si>
    <t>Resource Plan 30%</t>
  </si>
  <si>
    <t>Total RESOURCE PLAN *</t>
  </si>
  <si>
    <t>IL Program</t>
  </si>
  <si>
    <t>CART &amp; ASL</t>
  </si>
  <si>
    <t>Out of State Expenses (addtl 2 ppl total 5)</t>
  </si>
  <si>
    <t>*.03124 annually for next step</t>
  </si>
  <si>
    <t>FFY26 Budget</t>
  </si>
  <si>
    <t>salaries:</t>
  </si>
  <si>
    <t>*.66236</t>
  </si>
  <si>
    <t>SILC portion</t>
  </si>
  <si>
    <t>State portion</t>
  </si>
  <si>
    <t>*.33764</t>
  </si>
  <si>
    <t>*.4375</t>
  </si>
  <si>
    <t>*.5625</t>
  </si>
  <si>
    <t>Cell + hotspot - $52/month x 12 months</t>
  </si>
  <si>
    <t>CIL /SILC Legislative Project</t>
  </si>
  <si>
    <t>Education and Outreach</t>
  </si>
  <si>
    <t>IL Outreach to Partners</t>
  </si>
  <si>
    <t>FFY27</t>
  </si>
  <si>
    <t>FFY25 Budget</t>
  </si>
  <si>
    <t>revenue</t>
  </si>
  <si>
    <t>Year 2 of 5</t>
  </si>
  <si>
    <t>FFY27 Budget</t>
  </si>
  <si>
    <t>DIF Grant-contracted position</t>
  </si>
  <si>
    <t>Outreach to Partners</t>
  </si>
  <si>
    <t>Program Officer 1</t>
  </si>
  <si>
    <t>$69.67 x 12</t>
  </si>
  <si>
    <t>Supplies</t>
  </si>
  <si>
    <t>Executive Director</t>
  </si>
  <si>
    <t>* salary only</t>
  </si>
  <si>
    <t>*salary only</t>
  </si>
  <si>
    <t>inluded in Community Chest</t>
  </si>
  <si>
    <t>Included in Community Chest</t>
  </si>
  <si>
    <t>Community IL Services</t>
  </si>
  <si>
    <t>Outreach, SILC &amp; Youth Expansion ($35,600+10%)</t>
  </si>
  <si>
    <t>Outreach, SILC &amp; Youth Expansion ($45,545+10%)</t>
  </si>
  <si>
    <t>AAIII</t>
  </si>
  <si>
    <t>27-06*</t>
  </si>
  <si>
    <t>other</t>
  </si>
  <si>
    <t>27-07*</t>
  </si>
  <si>
    <t>changed</t>
  </si>
  <si>
    <t>contracted position</t>
  </si>
  <si>
    <t>See "other" above for Program Officer salary</t>
  </si>
  <si>
    <t>routine travel-changed</t>
  </si>
  <si>
    <t>27-07</t>
  </si>
  <si>
    <t>31-09 contracted position</t>
  </si>
  <si>
    <t>Youth Outreach Specialist (see salary above)</t>
  </si>
  <si>
    <t>35-10*</t>
  </si>
  <si>
    <t>35-09*</t>
  </si>
  <si>
    <t>35-08*</t>
  </si>
  <si>
    <t>*classification changes effective July 1, 2024 pending legislative approval not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</si>
</sst>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164" fontId="0" fillId="0" borderId="0" xfId="1" applyNumberFormat="1" applyFont="1"/>
    <xf numFmtId="164" fontId="3" fillId="0" borderId="0" xfId="0" applyNumberFormat="1" applyFont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/>
    <xf numFmtId="43" fontId="2" fillId="4" borderId="0" xfId="0" applyNumberFormat="1" applyFont="1" applyFill="1"/>
    <xf numFmtId="9" fontId="2" fillId="4" borderId="0" xfId="0" applyNumberFormat="1" applyFont="1" applyFill="1"/>
    <xf numFmtId="0" fontId="0" fillId="4" borderId="0" xfId="0" applyFill="1"/>
    <xf numFmtId="0" fontId="0" fillId="5" borderId="0" xfId="0" applyFill="1"/>
    <xf numFmtId="0" fontId="0" fillId="5" borderId="0" xfId="0" applyFill="1" applyAlignment="1">
      <alignment horizontal="center"/>
    </xf>
    <xf numFmtId="0" fontId="0" fillId="0" borderId="0" xfId="0" applyAlignment="1">
      <alignment horizontal="left" indent="1"/>
    </xf>
    <xf numFmtId="43" fontId="0" fillId="0" borderId="0" xfId="1" applyFont="1"/>
    <xf numFmtId="43" fontId="0" fillId="0" borderId="0" xfId="0" applyNumberFormat="1"/>
    <xf numFmtId="43" fontId="3" fillId="0" borderId="0" xfId="0" applyNumberFormat="1" applyFont="1"/>
    <xf numFmtId="0" fontId="0" fillId="5" borderId="0" xfId="0" applyFill="1" applyAlignment="1">
      <alignment horizontal="left"/>
    </xf>
    <xf numFmtId="43" fontId="0" fillId="5" borderId="0" xfId="1" applyFont="1" applyFill="1"/>
    <xf numFmtId="0" fontId="0" fillId="3" borderId="0" xfId="0" applyFill="1" applyAlignment="1">
      <alignment horizontal="left"/>
    </xf>
    <xf numFmtId="43" fontId="0" fillId="3" borderId="0" xfId="1" applyFont="1" applyFill="1"/>
    <xf numFmtId="0" fontId="2" fillId="4" borderId="0" xfId="0" applyFont="1" applyFill="1" applyAlignment="1">
      <alignment horizontal="left"/>
    </xf>
    <xf numFmtId="0" fontId="4" fillId="6" borderId="0" xfId="0" applyFont="1" applyFill="1"/>
    <xf numFmtId="164" fontId="0" fillId="6" borderId="0" xfId="1" applyNumberFormat="1" applyFont="1" applyFill="1"/>
    <xf numFmtId="0" fontId="0" fillId="6" borderId="0" xfId="0" applyFill="1"/>
    <xf numFmtId="0" fontId="0" fillId="7" borderId="0" xfId="0" applyFill="1"/>
    <xf numFmtId="164" fontId="0" fillId="7" borderId="0" xfId="1" applyNumberFormat="1" applyFont="1" applyFill="1"/>
    <xf numFmtId="164" fontId="0" fillId="3" borderId="0" xfId="0" applyNumberForma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0" applyNumberFormat="1" applyFont="1"/>
    <xf numFmtId="9" fontId="2" fillId="0" borderId="0" xfId="0" applyNumberFormat="1" applyFont="1"/>
    <xf numFmtId="2" fontId="0" fillId="0" borderId="0" xfId="0" applyNumberFormat="1" applyAlignment="1">
      <alignment vertical="center"/>
    </xf>
    <xf numFmtId="2" fontId="0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 applyFill="1"/>
    <xf numFmtId="0" fontId="4" fillId="0" borderId="0" xfId="0" applyFont="1"/>
    <xf numFmtId="164" fontId="0" fillId="0" borderId="0" xfId="1" applyNumberFormat="1" applyFont="1" applyFill="1"/>
    <xf numFmtId="164" fontId="0" fillId="0" borderId="0" xfId="0" applyNumberFormat="1"/>
    <xf numFmtId="0" fontId="0" fillId="7" borderId="0" xfId="0" applyFill="1" applyAlignment="1">
      <alignment horizontal="left" indent="1"/>
    </xf>
    <xf numFmtId="164" fontId="1" fillId="7" borderId="0" xfId="1" applyNumberFormat="1" applyFont="1" applyFill="1"/>
    <xf numFmtId="0" fontId="4" fillId="0" borderId="0" xfId="0" applyFont="1" applyAlignment="1">
      <alignment horizontal="left"/>
    </xf>
    <xf numFmtId="165" fontId="0" fillId="0" borderId="0" xfId="1" applyNumberFormat="1" applyFont="1"/>
    <xf numFmtId="3" fontId="0" fillId="0" borderId="0" xfId="0" applyNumberFormat="1"/>
    <xf numFmtId="0" fontId="2" fillId="2" borderId="0" xfId="0" applyFont="1" applyFill="1" applyAlignment="1">
      <alignment horizontal="center"/>
    </xf>
    <xf numFmtId="164" fontId="0" fillId="8" borderId="0" xfId="1" applyNumberFormat="1" applyFont="1" applyFill="1"/>
    <xf numFmtId="43" fontId="0" fillId="8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54C34-40FA-45C9-9A06-39EB16277916}">
  <dimension ref="A1:F37"/>
  <sheetViews>
    <sheetView tabSelected="1" workbookViewId="0">
      <selection activeCell="F38" sqref="F38"/>
    </sheetView>
  </sheetViews>
  <sheetFormatPr defaultRowHeight="14.5" x14ac:dyDescent="0.35"/>
  <cols>
    <col min="1" max="1" width="33.453125" customWidth="1"/>
    <col min="2" max="2" width="13.453125" customWidth="1"/>
    <col min="3" max="3" width="13.26953125" bestFit="1" customWidth="1"/>
    <col min="4" max="5" width="12.1796875" customWidth="1"/>
    <col min="6" max="6" width="44.26953125" customWidth="1"/>
    <col min="15" max="15" width="10.7265625" customWidth="1"/>
  </cols>
  <sheetData>
    <row r="1" spans="1:6" x14ac:dyDescent="0.35">
      <c r="A1" t="s">
        <v>46</v>
      </c>
      <c r="B1" s="43">
        <v>348060</v>
      </c>
    </row>
    <row r="2" spans="1:6" x14ac:dyDescent="0.35">
      <c r="A2" t="s">
        <v>0</v>
      </c>
      <c r="B2" s="2">
        <f>B1*0.1</f>
        <v>34806</v>
      </c>
    </row>
    <row r="3" spans="1:6" x14ac:dyDescent="0.35">
      <c r="A3" s="45" t="s">
        <v>77</v>
      </c>
      <c r="B3" s="45"/>
      <c r="C3" s="45"/>
      <c r="D3" s="45"/>
      <c r="E3" s="45"/>
      <c r="F3" s="45"/>
    </row>
    <row r="4" spans="1:6" x14ac:dyDescent="0.35">
      <c r="A4" s="3"/>
      <c r="B4" s="4" t="s">
        <v>1</v>
      </c>
      <c r="C4" s="4" t="s">
        <v>2</v>
      </c>
      <c r="D4" s="4" t="s">
        <v>3</v>
      </c>
      <c r="E4" s="4" t="s">
        <v>96</v>
      </c>
      <c r="F4" s="5" t="s">
        <v>4</v>
      </c>
    </row>
    <row r="5" spans="1:6" x14ac:dyDescent="0.35">
      <c r="A5" s="6" t="s">
        <v>58</v>
      </c>
      <c r="B5" s="7">
        <f>B1*0.3</f>
        <v>104418</v>
      </c>
      <c r="C5" s="8"/>
      <c r="D5" s="8"/>
      <c r="E5" s="8"/>
      <c r="F5" s="9"/>
    </row>
    <row r="6" spans="1:6" x14ac:dyDescent="0.35">
      <c r="A6" s="10" t="s">
        <v>6</v>
      </c>
      <c r="B6" s="11"/>
      <c r="C6" s="10"/>
      <c r="D6" s="10"/>
      <c r="E6" s="10"/>
      <c r="F6" s="10"/>
    </row>
    <row r="7" spans="1:6" x14ac:dyDescent="0.35">
      <c r="A7" s="12" t="s">
        <v>86</v>
      </c>
      <c r="B7" s="13">
        <v>102251</v>
      </c>
      <c r="C7" s="14">
        <v>30675</v>
      </c>
      <c r="D7" s="15">
        <v>53979</v>
      </c>
      <c r="E7" s="15"/>
      <c r="F7" t="s">
        <v>107</v>
      </c>
    </row>
    <row r="8" spans="1:6" x14ac:dyDescent="0.35">
      <c r="A8" s="12" t="s">
        <v>94</v>
      </c>
      <c r="B8" s="13">
        <v>70282.080000000002</v>
      </c>
      <c r="C8" s="14">
        <v>17570.52</v>
      </c>
      <c r="D8" s="14">
        <v>52711.56</v>
      </c>
      <c r="E8" s="14"/>
      <c r="F8" t="s">
        <v>102</v>
      </c>
    </row>
    <row r="9" spans="1:6" x14ac:dyDescent="0.35">
      <c r="A9" s="16" t="s">
        <v>8</v>
      </c>
      <c r="B9" s="10"/>
      <c r="C9" s="10"/>
      <c r="D9" s="10"/>
      <c r="E9" s="10"/>
      <c r="F9" s="10"/>
    </row>
    <row r="10" spans="1:6" x14ac:dyDescent="0.35">
      <c r="A10" s="12" t="s">
        <v>9</v>
      </c>
      <c r="B10" s="17"/>
      <c r="C10" s="13">
        <v>3438</v>
      </c>
      <c r="D10" s="13">
        <v>5683</v>
      </c>
      <c r="E10" s="13"/>
      <c r="F10" t="s">
        <v>10</v>
      </c>
    </row>
    <row r="11" spans="1:6" x14ac:dyDescent="0.35">
      <c r="A11" s="12" t="s">
        <v>13</v>
      </c>
      <c r="B11" s="17"/>
      <c r="C11" s="13">
        <v>624</v>
      </c>
      <c r="D11" s="13">
        <v>0</v>
      </c>
      <c r="E11" s="13"/>
      <c r="F11" t="s">
        <v>72</v>
      </c>
    </row>
    <row r="12" spans="1:6" x14ac:dyDescent="0.35">
      <c r="A12" s="12" t="s">
        <v>15</v>
      </c>
      <c r="B12" s="17"/>
      <c r="C12" s="13">
        <v>557.4</v>
      </c>
      <c r="D12" s="13">
        <v>32</v>
      </c>
      <c r="E12" s="13"/>
      <c r="F12" t="s">
        <v>16</v>
      </c>
    </row>
    <row r="13" spans="1:6" x14ac:dyDescent="0.35">
      <c r="A13" s="12" t="s">
        <v>18</v>
      </c>
      <c r="B13" s="17"/>
      <c r="C13" s="13">
        <v>11655</v>
      </c>
      <c r="D13" s="13">
        <v>0</v>
      </c>
      <c r="E13" s="13"/>
      <c r="F13" t="s">
        <v>61</v>
      </c>
    </row>
    <row r="14" spans="1:6" x14ac:dyDescent="0.35">
      <c r="A14" s="12" t="s">
        <v>17</v>
      </c>
      <c r="B14" s="17"/>
      <c r="C14" s="13">
        <v>216</v>
      </c>
      <c r="D14" s="13">
        <v>0</v>
      </c>
      <c r="E14" s="13"/>
      <c r="F14" t="s">
        <v>47</v>
      </c>
    </row>
    <row r="15" spans="1:6" x14ac:dyDescent="0.35">
      <c r="A15" s="16" t="s">
        <v>19</v>
      </c>
      <c r="B15" s="17"/>
      <c r="C15" s="17"/>
      <c r="D15" s="17"/>
      <c r="E15" s="17"/>
      <c r="F15" s="10"/>
    </row>
    <row r="16" spans="1:6" x14ac:dyDescent="0.35">
      <c r="A16" s="12" t="s">
        <v>52</v>
      </c>
      <c r="B16" s="24"/>
      <c r="C16" s="1">
        <v>6392</v>
      </c>
      <c r="F16" t="s">
        <v>54</v>
      </c>
    </row>
    <row r="17" spans="1:6" x14ac:dyDescent="0.35">
      <c r="A17" s="12" t="s">
        <v>53</v>
      </c>
      <c r="B17" s="24"/>
      <c r="C17" s="1">
        <v>6400</v>
      </c>
      <c r="F17" t="s">
        <v>54</v>
      </c>
    </row>
    <row r="18" spans="1:6" x14ac:dyDescent="0.35">
      <c r="A18" s="12" t="s">
        <v>55</v>
      </c>
      <c r="B18" s="17"/>
      <c r="C18" s="47">
        <v>7332.48</v>
      </c>
      <c r="D18" s="13">
        <v>1230</v>
      </c>
      <c r="E18" s="13"/>
      <c r="F18" t="s">
        <v>101</v>
      </c>
    </row>
    <row r="19" spans="1:6" x14ac:dyDescent="0.35">
      <c r="A19" s="16" t="s">
        <v>21</v>
      </c>
      <c r="B19" s="17"/>
      <c r="C19" s="17"/>
      <c r="D19" s="17"/>
      <c r="E19" s="17"/>
      <c r="F19" s="10"/>
    </row>
    <row r="20" spans="1:6" x14ac:dyDescent="0.35">
      <c r="A20" s="12" t="s">
        <v>22</v>
      </c>
      <c r="B20" s="17"/>
      <c r="C20" s="13">
        <f>B1*0.05</f>
        <v>17403</v>
      </c>
      <c r="D20" s="13"/>
      <c r="E20" s="13"/>
      <c r="F20" t="s">
        <v>51</v>
      </c>
    </row>
    <row r="21" spans="1:6" x14ac:dyDescent="0.35">
      <c r="A21" s="18" t="s">
        <v>59</v>
      </c>
      <c r="B21" s="3"/>
      <c r="C21" s="19">
        <f>SUM(C6:C20)</f>
        <v>102263.40000000001</v>
      </c>
      <c r="D21" s="19">
        <f>SUM(D6:D18)</f>
        <v>113635.56</v>
      </c>
      <c r="E21" s="19"/>
      <c r="F21" s="3"/>
    </row>
    <row r="22" spans="1:6" x14ac:dyDescent="0.35">
      <c r="A22" s="20" t="s">
        <v>23</v>
      </c>
      <c r="B22" s="7">
        <f>B1*0.7</f>
        <v>243641.99999999997</v>
      </c>
      <c r="C22" s="6"/>
      <c r="D22" s="6"/>
      <c r="E22" s="6"/>
      <c r="F22" s="9"/>
    </row>
    <row r="23" spans="1:6" x14ac:dyDescent="0.35">
      <c r="A23" s="21" t="s">
        <v>24</v>
      </c>
      <c r="B23" s="22"/>
      <c r="C23" s="23"/>
      <c r="D23" s="23"/>
      <c r="E23" s="23"/>
      <c r="F23" s="24"/>
    </row>
    <row r="24" spans="1:6" x14ac:dyDescent="0.35">
      <c r="A24" s="12" t="s">
        <v>73</v>
      </c>
      <c r="B24" s="24"/>
      <c r="C24" s="1">
        <v>54000</v>
      </c>
      <c r="F24" t="s">
        <v>74</v>
      </c>
    </row>
    <row r="25" spans="1:6" x14ac:dyDescent="0.35">
      <c r="A25" s="12" t="s">
        <v>91</v>
      </c>
      <c r="B25" s="24"/>
      <c r="C25" s="46">
        <v>80000</v>
      </c>
      <c r="F25" t="s">
        <v>98</v>
      </c>
    </row>
    <row r="26" spans="1:6" x14ac:dyDescent="0.35">
      <c r="A26" s="12" t="s">
        <v>60</v>
      </c>
      <c r="B26" s="24"/>
      <c r="C26" s="1">
        <v>30000</v>
      </c>
    </row>
    <row r="27" spans="1:6" x14ac:dyDescent="0.35">
      <c r="A27" s="21" t="s">
        <v>25</v>
      </c>
      <c r="B27" s="25"/>
      <c r="C27" s="23"/>
      <c r="D27" s="23"/>
      <c r="E27" s="23"/>
      <c r="F27" s="24"/>
    </row>
    <row r="28" spans="1:6" x14ac:dyDescent="0.35">
      <c r="A28" t="s">
        <v>82</v>
      </c>
      <c r="B28" s="25"/>
      <c r="C28" s="44"/>
      <c r="F28" t="s">
        <v>89</v>
      </c>
    </row>
    <row r="29" spans="1:6" x14ac:dyDescent="0.35">
      <c r="A29" s="12" t="s">
        <v>30</v>
      </c>
      <c r="B29" s="24"/>
      <c r="C29" s="1">
        <v>17647.63</v>
      </c>
      <c r="F29" t="s">
        <v>42</v>
      </c>
    </row>
    <row r="30" spans="1:6" x14ac:dyDescent="0.35">
      <c r="A30" s="12" t="s">
        <v>26</v>
      </c>
      <c r="B30" s="24"/>
      <c r="C30" s="1">
        <v>8680</v>
      </c>
      <c r="F30" t="s">
        <v>49</v>
      </c>
    </row>
    <row r="31" spans="1:6" x14ac:dyDescent="0.35">
      <c r="A31" s="21" t="s">
        <v>27</v>
      </c>
      <c r="B31" s="25"/>
      <c r="C31" s="23"/>
      <c r="D31" s="23"/>
      <c r="E31" s="23"/>
      <c r="F31" s="24"/>
    </row>
    <row r="32" spans="1:6" x14ac:dyDescent="0.35">
      <c r="A32" t="s">
        <v>56</v>
      </c>
      <c r="B32" s="25"/>
      <c r="C32" s="38">
        <v>39160</v>
      </c>
      <c r="F32" t="s">
        <v>92</v>
      </c>
    </row>
    <row r="33" spans="1:6" x14ac:dyDescent="0.35">
      <c r="A33" s="12" t="s">
        <v>81</v>
      </c>
      <c r="B33" s="17"/>
      <c r="C33" s="13">
        <v>16308.97</v>
      </c>
      <c r="D33" s="13"/>
      <c r="E33" s="13">
        <v>58276.11</v>
      </c>
      <c r="F33" t="s">
        <v>79</v>
      </c>
    </row>
    <row r="34" spans="1:6" x14ac:dyDescent="0.35">
      <c r="A34" s="18" t="s">
        <v>28</v>
      </c>
      <c r="B34" s="26">
        <f>SUM(B23:B32)</f>
        <v>0</v>
      </c>
      <c r="C34" s="26">
        <f>SUM(C23:C33)</f>
        <v>245796.6</v>
      </c>
      <c r="D34" s="3"/>
      <c r="E34" s="3"/>
      <c r="F34" s="3"/>
    </row>
    <row r="35" spans="1:6" x14ac:dyDescent="0.35">
      <c r="A35" s="12" t="s">
        <v>29</v>
      </c>
      <c r="C35" s="14">
        <f>B1-(C21+C34)</f>
        <v>0</v>
      </c>
    </row>
    <row r="37" spans="1:6" x14ac:dyDescent="0.35">
      <c r="A37" s="12" t="s">
        <v>108</v>
      </c>
    </row>
  </sheetData>
  <mergeCells count="1"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EBC6F-8314-42AE-82A6-68D3B8F8C740}">
  <dimension ref="A1:F40"/>
  <sheetViews>
    <sheetView workbookViewId="0">
      <selection activeCell="H9" sqref="H9"/>
    </sheetView>
  </sheetViews>
  <sheetFormatPr defaultRowHeight="14.5" x14ac:dyDescent="0.35"/>
  <cols>
    <col min="1" max="1" width="33.453125" customWidth="1"/>
    <col min="2" max="2" width="13.453125" customWidth="1"/>
    <col min="3" max="3" width="13.26953125" bestFit="1" customWidth="1"/>
    <col min="4" max="5" width="11.36328125" customWidth="1"/>
    <col min="6" max="6" width="44.26953125" customWidth="1"/>
    <col min="15" max="15" width="10.7265625" customWidth="1"/>
  </cols>
  <sheetData>
    <row r="1" spans="1:6" x14ac:dyDescent="0.35">
      <c r="A1" t="s">
        <v>45</v>
      </c>
      <c r="B1" s="1">
        <v>348060</v>
      </c>
    </row>
    <row r="2" spans="1:6" x14ac:dyDescent="0.35">
      <c r="A2" t="s">
        <v>0</v>
      </c>
      <c r="B2" s="2">
        <f>B1*0.1</f>
        <v>34806</v>
      </c>
    </row>
    <row r="3" spans="1:6" x14ac:dyDescent="0.35">
      <c r="A3" s="45" t="s">
        <v>64</v>
      </c>
      <c r="B3" s="45"/>
      <c r="C3" s="45"/>
      <c r="D3" s="45"/>
      <c r="E3" s="45"/>
      <c r="F3" s="45"/>
    </row>
    <row r="4" spans="1:6" x14ac:dyDescent="0.35">
      <c r="A4" s="3"/>
      <c r="B4" s="4" t="s">
        <v>1</v>
      </c>
      <c r="C4" s="4" t="s">
        <v>2</v>
      </c>
      <c r="D4" s="4" t="s">
        <v>3</v>
      </c>
      <c r="E4" s="4" t="s">
        <v>78</v>
      </c>
      <c r="F4" s="5" t="s">
        <v>4</v>
      </c>
    </row>
    <row r="5" spans="1:6" x14ac:dyDescent="0.35">
      <c r="A5" s="6" t="s">
        <v>5</v>
      </c>
      <c r="B5" s="7">
        <f>B1*0.3</f>
        <v>104418</v>
      </c>
      <c r="C5" s="8"/>
      <c r="D5" s="8"/>
      <c r="E5" s="8"/>
      <c r="F5" s="9"/>
    </row>
    <row r="6" spans="1:6" x14ac:dyDescent="0.35">
      <c r="A6" s="10" t="s">
        <v>6</v>
      </c>
      <c r="B6" s="11"/>
      <c r="C6" s="10"/>
      <c r="D6" s="10"/>
      <c r="E6" s="10"/>
      <c r="F6" s="10"/>
    </row>
    <row r="7" spans="1:6" x14ac:dyDescent="0.35">
      <c r="A7" s="12" t="s">
        <v>7</v>
      </c>
      <c r="B7" s="13">
        <v>90180.72</v>
      </c>
      <c r="C7" s="14">
        <f>B7*0</f>
        <v>0</v>
      </c>
      <c r="D7" s="15">
        <v>90180.72</v>
      </c>
      <c r="E7" s="15"/>
      <c r="F7" t="s">
        <v>106</v>
      </c>
    </row>
    <row r="8" spans="1:6" x14ac:dyDescent="0.35">
      <c r="A8" s="12" t="s">
        <v>94</v>
      </c>
      <c r="B8" s="13">
        <v>49047.12</v>
      </c>
      <c r="C8" s="14">
        <v>14172.3</v>
      </c>
      <c r="D8" s="15">
        <v>42516.9</v>
      </c>
      <c r="E8" s="15"/>
      <c r="F8" t="s">
        <v>95</v>
      </c>
    </row>
    <row r="9" spans="1:6" x14ac:dyDescent="0.35">
      <c r="A9" s="12" t="s">
        <v>83</v>
      </c>
      <c r="B9" s="13">
        <v>63308</v>
      </c>
      <c r="C9" s="14">
        <f>B9*0</f>
        <v>0</v>
      </c>
      <c r="E9" s="14">
        <v>56076</v>
      </c>
      <c r="F9" t="s">
        <v>99</v>
      </c>
    </row>
    <row r="10" spans="1:6" x14ac:dyDescent="0.35">
      <c r="A10" s="16" t="s">
        <v>8</v>
      </c>
      <c r="B10" s="10"/>
      <c r="C10" s="10"/>
      <c r="D10" s="10"/>
      <c r="E10" s="10"/>
      <c r="F10" s="10"/>
    </row>
    <row r="11" spans="1:6" x14ac:dyDescent="0.35">
      <c r="A11" s="12" t="s">
        <v>9</v>
      </c>
      <c r="B11" s="17"/>
      <c r="C11" s="13">
        <v>3438</v>
      </c>
      <c r="D11" s="13">
        <v>5683</v>
      </c>
      <c r="E11" s="13"/>
      <c r="F11" t="s">
        <v>10</v>
      </c>
    </row>
    <row r="12" spans="1:6" x14ac:dyDescent="0.35">
      <c r="A12" s="12" t="s">
        <v>11</v>
      </c>
      <c r="B12" s="17"/>
      <c r="C12" s="13">
        <v>360</v>
      </c>
      <c r="D12" s="13">
        <v>0</v>
      </c>
      <c r="E12" s="13"/>
      <c r="F12" t="s">
        <v>12</v>
      </c>
    </row>
    <row r="13" spans="1:6" x14ac:dyDescent="0.35">
      <c r="A13" s="12" t="s">
        <v>13</v>
      </c>
      <c r="B13" s="17"/>
      <c r="C13" s="13">
        <v>960</v>
      </c>
      <c r="D13" s="13">
        <v>0</v>
      </c>
      <c r="E13" s="13"/>
      <c r="F13" t="s">
        <v>14</v>
      </c>
    </row>
    <row r="14" spans="1:6" x14ac:dyDescent="0.35">
      <c r="A14" s="12" t="s">
        <v>15</v>
      </c>
      <c r="B14" s="17"/>
      <c r="C14" s="13">
        <v>836</v>
      </c>
      <c r="D14" s="13"/>
      <c r="E14" s="13"/>
      <c r="F14" t="s">
        <v>84</v>
      </c>
    </row>
    <row r="15" spans="1:6" x14ac:dyDescent="0.35">
      <c r="A15" s="12" t="s">
        <v>18</v>
      </c>
      <c r="B15" s="17"/>
      <c r="C15" s="13">
        <v>11655</v>
      </c>
      <c r="D15" s="13">
        <v>0</v>
      </c>
      <c r="E15" s="13"/>
      <c r="F15" t="s">
        <v>61</v>
      </c>
    </row>
    <row r="16" spans="1:6" x14ac:dyDescent="0.35">
      <c r="A16" s="12" t="s">
        <v>85</v>
      </c>
      <c r="B16" s="17"/>
      <c r="C16" s="47">
        <v>3843.7</v>
      </c>
      <c r="D16" s="13"/>
      <c r="E16" s="13"/>
      <c r="F16" t="s">
        <v>98</v>
      </c>
    </row>
    <row r="17" spans="1:6" x14ac:dyDescent="0.35">
      <c r="A17" s="12" t="s">
        <v>17</v>
      </c>
      <c r="B17" s="17"/>
      <c r="C17" s="13">
        <v>216</v>
      </c>
      <c r="D17" s="13">
        <v>0</v>
      </c>
      <c r="E17" s="13"/>
      <c r="F17" t="s">
        <v>47</v>
      </c>
    </row>
    <row r="18" spans="1:6" x14ac:dyDescent="0.35">
      <c r="A18" s="16" t="s">
        <v>19</v>
      </c>
      <c r="B18" s="17"/>
      <c r="C18" s="17"/>
      <c r="D18" s="17"/>
      <c r="E18" s="17"/>
      <c r="F18" s="10"/>
    </row>
    <row r="19" spans="1:6" x14ac:dyDescent="0.35">
      <c r="A19" s="12" t="s">
        <v>53</v>
      </c>
      <c r="B19" s="24"/>
      <c r="C19" s="1">
        <v>16400</v>
      </c>
      <c r="F19" t="s">
        <v>54</v>
      </c>
    </row>
    <row r="20" spans="1:6" x14ac:dyDescent="0.35">
      <c r="A20" s="12" t="s">
        <v>52</v>
      </c>
      <c r="B20" s="24"/>
      <c r="C20" s="1">
        <v>16392</v>
      </c>
      <c r="F20" t="s">
        <v>54</v>
      </c>
    </row>
    <row r="21" spans="1:6" x14ac:dyDescent="0.35">
      <c r="A21" s="12" t="s">
        <v>30</v>
      </c>
      <c r="B21" s="24"/>
      <c r="C21" s="1">
        <v>5699</v>
      </c>
      <c r="F21" t="s">
        <v>42</v>
      </c>
    </row>
    <row r="22" spans="1:6" x14ac:dyDescent="0.35">
      <c r="A22" s="12" t="s">
        <v>55</v>
      </c>
      <c r="B22" s="17"/>
      <c r="C22" s="13">
        <v>16000</v>
      </c>
      <c r="D22" s="13"/>
      <c r="E22" s="13"/>
      <c r="F22" t="s">
        <v>57</v>
      </c>
    </row>
    <row r="23" spans="1:6" x14ac:dyDescent="0.35">
      <c r="A23" s="16" t="s">
        <v>21</v>
      </c>
      <c r="B23" s="17"/>
      <c r="C23" s="17"/>
      <c r="D23" s="17"/>
      <c r="E23" s="17"/>
      <c r="F23" s="10"/>
    </row>
    <row r="24" spans="1:6" x14ac:dyDescent="0.35">
      <c r="A24" s="12" t="s">
        <v>22</v>
      </c>
      <c r="B24" s="17"/>
      <c r="C24" s="13">
        <f>B1*0.05</f>
        <v>17403</v>
      </c>
      <c r="D24" s="13"/>
      <c r="E24" s="13"/>
      <c r="F24" t="s">
        <v>51</v>
      </c>
    </row>
    <row r="25" spans="1:6" x14ac:dyDescent="0.35">
      <c r="A25" s="18" t="s">
        <v>59</v>
      </c>
      <c r="B25" s="3"/>
      <c r="C25" s="19">
        <f>SUM(C6:C24)</f>
        <v>107375</v>
      </c>
      <c r="D25" s="19">
        <f>SUM(D6:D22)</f>
        <v>138380.62</v>
      </c>
      <c r="E25" s="19"/>
      <c r="F25" s="3"/>
    </row>
    <row r="26" spans="1:6" x14ac:dyDescent="0.35">
      <c r="A26" s="20" t="s">
        <v>23</v>
      </c>
      <c r="B26" s="7">
        <f>B1-B5</f>
        <v>243642</v>
      </c>
      <c r="C26" s="6"/>
      <c r="D26" s="6"/>
      <c r="E26" s="6"/>
      <c r="F26" s="9"/>
    </row>
    <row r="27" spans="1:6" x14ac:dyDescent="0.35">
      <c r="A27" s="21" t="s">
        <v>24</v>
      </c>
      <c r="B27" s="22"/>
      <c r="C27" s="23"/>
      <c r="D27" s="23"/>
      <c r="E27" s="23"/>
      <c r="F27" s="24"/>
    </row>
    <row r="28" spans="1:6" x14ac:dyDescent="0.35">
      <c r="A28" s="12" t="s">
        <v>73</v>
      </c>
      <c r="B28" s="24"/>
      <c r="C28" s="1">
        <v>54000</v>
      </c>
      <c r="F28" t="s">
        <v>74</v>
      </c>
    </row>
    <row r="29" spans="1:6" x14ac:dyDescent="0.35">
      <c r="A29" s="12" t="s">
        <v>91</v>
      </c>
      <c r="B29" s="24"/>
      <c r="C29" s="46">
        <v>80000</v>
      </c>
      <c r="F29" t="s">
        <v>98</v>
      </c>
    </row>
    <row r="30" spans="1:6" x14ac:dyDescent="0.35">
      <c r="A30" s="12" t="s">
        <v>60</v>
      </c>
      <c r="B30" s="24"/>
      <c r="C30" s="1">
        <v>47905</v>
      </c>
    </row>
    <row r="31" spans="1:6" x14ac:dyDescent="0.35">
      <c r="A31" s="21" t="s">
        <v>25</v>
      </c>
      <c r="B31" s="25"/>
      <c r="C31" s="23"/>
      <c r="D31" s="23"/>
      <c r="E31" s="23"/>
      <c r="F31" s="24"/>
    </row>
    <row r="32" spans="1:6" x14ac:dyDescent="0.35">
      <c r="A32" t="s">
        <v>75</v>
      </c>
      <c r="B32" s="25"/>
      <c r="C32" s="38"/>
      <c r="F32" t="s">
        <v>90</v>
      </c>
    </row>
    <row r="33" spans="1:6" x14ac:dyDescent="0.35">
      <c r="A33" s="12" t="s">
        <v>26</v>
      </c>
      <c r="B33" s="24"/>
      <c r="C33" s="1">
        <v>8680</v>
      </c>
      <c r="F33" t="s">
        <v>49</v>
      </c>
    </row>
    <row r="34" spans="1:6" x14ac:dyDescent="0.35">
      <c r="A34" s="21" t="s">
        <v>27</v>
      </c>
      <c r="B34" s="25"/>
      <c r="C34" s="23"/>
      <c r="D34" s="23"/>
      <c r="E34" s="23"/>
      <c r="F34" s="24"/>
    </row>
    <row r="35" spans="1:6" x14ac:dyDescent="0.35">
      <c r="A35" t="s">
        <v>56</v>
      </c>
      <c r="B35" s="25"/>
      <c r="C35" s="38">
        <v>50100</v>
      </c>
      <c r="F35" t="s">
        <v>93</v>
      </c>
    </row>
    <row r="36" spans="1:6" x14ac:dyDescent="0.35">
      <c r="A36" s="12" t="s">
        <v>81</v>
      </c>
      <c r="B36" s="17"/>
      <c r="C36" s="13"/>
      <c r="D36" s="13"/>
      <c r="E36" s="13">
        <v>2125.11</v>
      </c>
      <c r="F36" t="s">
        <v>100</v>
      </c>
    </row>
    <row r="37" spans="1:6" x14ac:dyDescent="0.35">
      <c r="A37" s="18" t="s">
        <v>28</v>
      </c>
      <c r="B37" s="26">
        <f>SUM(B27:B35)</f>
        <v>0</v>
      </c>
      <c r="C37" s="26">
        <f>SUM(C27:C36)</f>
        <v>240685</v>
      </c>
      <c r="D37" s="3"/>
      <c r="E37" s="3"/>
      <c r="F37" s="3"/>
    </row>
    <row r="38" spans="1:6" x14ac:dyDescent="0.35">
      <c r="A38" s="12" t="s">
        <v>29</v>
      </c>
      <c r="C38" s="14">
        <f>B1-(C25+C37)</f>
        <v>0</v>
      </c>
    </row>
    <row r="40" spans="1:6" x14ac:dyDescent="0.35">
      <c r="A40" s="12" t="s">
        <v>88</v>
      </c>
    </row>
  </sheetData>
  <mergeCells count="1"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6BE24-6C66-439F-9DAC-AF0A1BAEF2F2}">
  <dimension ref="A1:F43"/>
  <sheetViews>
    <sheetView workbookViewId="0">
      <selection activeCell="G8" sqref="G8"/>
    </sheetView>
  </sheetViews>
  <sheetFormatPr defaultRowHeight="14.5" x14ac:dyDescent="0.35"/>
  <cols>
    <col min="1" max="1" width="33.453125" customWidth="1"/>
    <col min="2" max="2" width="13.453125" customWidth="1"/>
    <col min="3" max="3" width="13.26953125" bestFit="1" customWidth="1"/>
    <col min="4" max="5" width="12.90625" customWidth="1"/>
    <col min="6" max="6" width="44.26953125" customWidth="1"/>
    <col min="15" max="15" width="10.7265625" customWidth="1"/>
  </cols>
  <sheetData>
    <row r="1" spans="1:6" x14ac:dyDescent="0.35">
      <c r="A1" t="s">
        <v>76</v>
      </c>
      <c r="B1" s="1">
        <v>348060</v>
      </c>
    </row>
    <row r="2" spans="1:6" x14ac:dyDescent="0.35">
      <c r="A2" t="s">
        <v>0</v>
      </c>
      <c r="B2" s="2">
        <f>B1*0.1</f>
        <v>34806</v>
      </c>
    </row>
    <row r="3" spans="1:6" x14ac:dyDescent="0.35">
      <c r="A3" s="45" t="s">
        <v>80</v>
      </c>
      <c r="B3" s="45"/>
      <c r="C3" s="45"/>
      <c r="D3" s="45"/>
      <c r="E3" s="45"/>
      <c r="F3" s="45"/>
    </row>
    <row r="4" spans="1:6" x14ac:dyDescent="0.35">
      <c r="A4" s="3"/>
      <c r="B4" s="4" t="s">
        <v>1</v>
      </c>
      <c r="C4" s="4" t="s">
        <v>2</v>
      </c>
      <c r="D4" s="4" t="s">
        <v>3</v>
      </c>
      <c r="E4" s="4" t="s">
        <v>96</v>
      </c>
      <c r="F4" s="5" t="s">
        <v>4</v>
      </c>
    </row>
    <row r="5" spans="1:6" x14ac:dyDescent="0.35">
      <c r="A5" s="6" t="s">
        <v>5</v>
      </c>
      <c r="B5" s="7">
        <f>B1*0.3</f>
        <v>104418</v>
      </c>
      <c r="C5" s="8"/>
      <c r="D5" s="8"/>
      <c r="E5" s="8"/>
      <c r="F5" s="9"/>
    </row>
    <row r="6" spans="1:6" x14ac:dyDescent="0.35">
      <c r="A6" s="10" t="s">
        <v>6</v>
      </c>
      <c r="B6" s="11"/>
      <c r="C6" s="10"/>
      <c r="D6" s="10"/>
      <c r="E6" s="10"/>
      <c r="F6" s="10"/>
    </row>
    <row r="7" spans="1:6" x14ac:dyDescent="0.35">
      <c r="A7" s="12" t="s">
        <v>7</v>
      </c>
      <c r="B7" s="13">
        <v>95630.399999999994</v>
      </c>
      <c r="C7" s="14">
        <f>B7*0</f>
        <v>0</v>
      </c>
      <c r="D7" s="15">
        <f>B7*1</f>
        <v>95630.399999999994</v>
      </c>
      <c r="E7" s="15"/>
      <c r="F7" t="s">
        <v>105</v>
      </c>
    </row>
    <row r="8" spans="1:6" x14ac:dyDescent="0.35">
      <c r="A8" s="12" t="s">
        <v>94</v>
      </c>
      <c r="B8" s="13">
        <v>54434.16</v>
      </c>
      <c r="C8" s="14">
        <v>13608.54</v>
      </c>
      <c r="D8" s="15">
        <v>40825.620000000003</v>
      </c>
      <c r="E8" s="15"/>
      <c r="F8" t="s">
        <v>97</v>
      </c>
    </row>
    <row r="9" spans="1:6" x14ac:dyDescent="0.35">
      <c r="A9" s="12" t="s">
        <v>83</v>
      </c>
      <c r="B9" s="13">
        <v>69008.399999999994</v>
      </c>
      <c r="C9" s="14">
        <f>B9*0</f>
        <v>0</v>
      </c>
      <c r="E9" s="14">
        <v>69008.399999999994</v>
      </c>
      <c r="F9" t="s">
        <v>103</v>
      </c>
    </row>
    <row r="10" spans="1:6" x14ac:dyDescent="0.35">
      <c r="A10" s="16" t="s">
        <v>8</v>
      </c>
      <c r="B10" s="10"/>
      <c r="C10" s="10"/>
      <c r="D10" s="10"/>
      <c r="E10" s="10"/>
      <c r="F10" s="10"/>
    </row>
    <row r="11" spans="1:6" x14ac:dyDescent="0.35">
      <c r="A11" s="12" t="s">
        <v>9</v>
      </c>
      <c r="B11" s="17"/>
      <c r="C11" s="13">
        <v>3438</v>
      </c>
      <c r="D11" s="13">
        <v>5683</v>
      </c>
      <c r="E11" s="13"/>
      <c r="F11" t="s">
        <v>10</v>
      </c>
    </row>
    <row r="12" spans="1:6" x14ac:dyDescent="0.35">
      <c r="A12" s="12" t="s">
        <v>11</v>
      </c>
      <c r="B12" s="17"/>
      <c r="C12" s="13">
        <v>360</v>
      </c>
      <c r="D12" s="13">
        <v>0</v>
      </c>
      <c r="E12" s="13"/>
      <c r="F12" t="s">
        <v>12</v>
      </c>
    </row>
    <row r="13" spans="1:6" x14ac:dyDescent="0.35">
      <c r="A13" s="12" t="s">
        <v>13</v>
      </c>
      <c r="B13" s="17"/>
      <c r="C13" s="13">
        <v>960</v>
      </c>
      <c r="D13" s="13">
        <v>0</v>
      </c>
      <c r="E13" s="13"/>
      <c r="F13" t="s">
        <v>14</v>
      </c>
    </row>
    <row r="14" spans="1:6" x14ac:dyDescent="0.35">
      <c r="A14" s="12" t="s">
        <v>15</v>
      </c>
      <c r="B14" s="17"/>
      <c r="C14" s="13">
        <v>836</v>
      </c>
      <c r="D14" s="13"/>
      <c r="E14" s="13"/>
      <c r="F14" t="s">
        <v>16</v>
      </c>
    </row>
    <row r="15" spans="1:6" x14ac:dyDescent="0.35">
      <c r="A15" s="12" t="s">
        <v>17</v>
      </c>
      <c r="B15" s="17"/>
      <c r="C15" s="13">
        <v>216</v>
      </c>
      <c r="D15" s="13">
        <v>0</v>
      </c>
      <c r="E15" s="13"/>
      <c r="F15" t="s">
        <v>48</v>
      </c>
    </row>
    <row r="16" spans="1:6" x14ac:dyDescent="0.35">
      <c r="A16" s="12" t="s">
        <v>85</v>
      </c>
      <c r="B16" s="17"/>
      <c r="C16" s="47">
        <v>4407.46</v>
      </c>
      <c r="D16" s="13"/>
      <c r="E16" s="13"/>
      <c r="F16" t="s">
        <v>98</v>
      </c>
    </row>
    <row r="17" spans="1:6" x14ac:dyDescent="0.35">
      <c r="A17" s="12" t="s">
        <v>18</v>
      </c>
      <c r="B17" s="17"/>
      <c r="C17" s="14">
        <v>11655</v>
      </c>
      <c r="F17" t="s">
        <v>61</v>
      </c>
    </row>
    <row r="18" spans="1:6" x14ac:dyDescent="0.35">
      <c r="A18" s="16" t="s">
        <v>19</v>
      </c>
      <c r="B18" s="17"/>
      <c r="C18" s="17"/>
      <c r="D18" s="17"/>
      <c r="E18" s="17"/>
      <c r="F18" s="10"/>
    </row>
    <row r="19" spans="1:6" x14ac:dyDescent="0.35">
      <c r="A19" s="12" t="s">
        <v>30</v>
      </c>
      <c r="B19" s="17"/>
      <c r="C19" s="1">
        <v>5699</v>
      </c>
      <c r="F19" t="s">
        <v>42</v>
      </c>
    </row>
    <row r="20" spans="1:6" x14ac:dyDescent="0.35">
      <c r="A20" s="12" t="s">
        <v>52</v>
      </c>
      <c r="B20" s="17"/>
      <c r="C20" s="13">
        <v>16392</v>
      </c>
      <c r="D20" s="13"/>
      <c r="E20" s="13"/>
      <c r="F20" t="s">
        <v>62</v>
      </c>
    </row>
    <row r="21" spans="1:6" x14ac:dyDescent="0.35">
      <c r="A21" s="35" t="s">
        <v>53</v>
      </c>
      <c r="B21" s="17"/>
      <c r="C21" s="39">
        <v>16400</v>
      </c>
      <c r="F21" t="s">
        <v>54</v>
      </c>
    </row>
    <row r="22" spans="1:6" x14ac:dyDescent="0.35">
      <c r="A22" s="12" t="s">
        <v>20</v>
      </c>
      <c r="B22" s="17"/>
      <c r="C22" s="13">
        <v>16000</v>
      </c>
      <c r="D22" s="13"/>
      <c r="E22" s="13"/>
      <c r="F22" t="s">
        <v>57</v>
      </c>
    </row>
    <row r="23" spans="1:6" x14ac:dyDescent="0.35">
      <c r="A23" s="16" t="s">
        <v>21</v>
      </c>
      <c r="B23" s="17"/>
      <c r="C23" s="17"/>
      <c r="D23" s="17"/>
      <c r="E23" s="17"/>
      <c r="F23" s="10"/>
    </row>
    <row r="24" spans="1:6" x14ac:dyDescent="0.35">
      <c r="A24" s="12" t="s">
        <v>22</v>
      </c>
      <c r="B24" s="17"/>
      <c r="C24" s="13">
        <v>17403</v>
      </c>
      <c r="D24" s="13"/>
      <c r="E24" s="13"/>
      <c r="F24" t="s">
        <v>41</v>
      </c>
    </row>
    <row r="25" spans="1:6" x14ac:dyDescent="0.35">
      <c r="A25" s="18" t="s">
        <v>59</v>
      </c>
      <c r="B25" s="3"/>
      <c r="C25" s="19">
        <f>SUM(C6:C24)</f>
        <v>107375</v>
      </c>
      <c r="D25" s="19">
        <f>SUM(D6:D22)</f>
        <v>142139.01999999999</v>
      </c>
      <c r="E25" s="19"/>
      <c r="F25" s="3"/>
    </row>
    <row r="26" spans="1:6" x14ac:dyDescent="0.35">
      <c r="A26" s="20" t="s">
        <v>23</v>
      </c>
      <c r="B26" s="7">
        <f>B1-B5</f>
        <v>243642</v>
      </c>
      <c r="C26" s="6"/>
      <c r="D26" s="6"/>
      <c r="E26" s="6"/>
      <c r="F26" s="9"/>
    </row>
    <row r="27" spans="1:6" x14ac:dyDescent="0.35">
      <c r="A27" s="21" t="s">
        <v>24</v>
      </c>
      <c r="B27" s="22"/>
      <c r="C27" s="23"/>
      <c r="D27" s="23"/>
      <c r="E27" s="23"/>
      <c r="F27" s="24"/>
    </row>
    <row r="28" spans="1:6" x14ac:dyDescent="0.35">
      <c r="A28" s="21"/>
      <c r="B28" s="22"/>
      <c r="C28" s="23"/>
      <c r="D28" s="23"/>
      <c r="E28" s="23"/>
      <c r="F28" s="24"/>
    </row>
    <row r="29" spans="1:6" x14ac:dyDescent="0.35">
      <c r="A29" s="12" t="s">
        <v>73</v>
      </c>
      <c r="B29" s="24"/>
      <c r="C29" s="1">
        <v>54000</v>
      </c>
      <c r="F29" t="s">
        <v>74</v>
      </c>
    </row>
    <row r="30" spans="1:6" x14ac:dyDescent="0.35">
      <c r="A30" s="12" t="s">
        <v>91</v>
      </c>
      <c r="B30" s="24"/>
      <c r="C30" s="46">
        <v>80000</v>
      </c>
      <c r="F30" t="s">
        <v>98</v>
      </c>
    </row>
    <row r="31" spans="1:6" x14ac:dyDescent="0.35">
      <c r="A31" t="s">
        <v>60</v>
      </c>
      <c r="B31" s="41"/>
      <c r="C31" s="1">
        <v>47905</v>
      </c>
    </row>
    <row r="32" spans="1:6" x14ac:dyDescent="0.35">
      <c r="A32" s="40" t="s">
        <v>25</v>
      </c>
      <c r="B32" s="24"/>
      <c r="C32" s="25"/>
      <c r="D32" s="24"/>
      <c r="E32" s="24"/>
      <c r="F32" s="24"/>
    </row>
    <row r="33" spans="1:6" x14ac:dyDescent="0.35">
      <c r="A33" s="40" t="s">
        <v>75</v>
      </c>
      <c r="B33" s="24"/>
      <c r="C33" s="38"/>
      <c r="F33" t="s">
        <v>90</v>
      </c>
    </row>
    <row r="34" spans="1:6" x14ac:dyDescent="0.35">
      <c r="A34" s="12" t="s">
        <v>26</v>
      </c>
      <c r="B34" s="24"/>
      <c r="C34" s="1">
        <v>8680</v>
      </c>
      <c r="F34" t="s">
        <v>49</v>
      </c>
    </row>
    <row r="35" spans="1:6" x14ac:dyDescent="0.35">
      <c r="A35" s="21" t="s">
        <v>27</v>
      </c>
      <c r="B35" s="25"/>
      <c r="C35" s="23"/>
      <c r="D35" s="23"/>
      <c r="E35" s="23"/>
      <c r="F35" s="24"/>
    </row>
    <row r="36" spans="1:6" x14ac:dyDescent="0.35">
      <c r="A36" s="12" t="s">
        <v>56</v>
      </c>
      <c r="B36" s="24"/>
      <c r="C36" s="1">
        <v>50100</v>
      </c>
      <c r="F36" t="s">
        <v>93</v>
      </c>
    </row>
    <row r="38" spans="1:6" x14ac:dyDescent="0.35">
      <c r="A38" s="12" t="s">
        <v>81</v>
      </c>
      <c r="B38" s="24"/>
      <c r="C38" s="14"/>
      <c r="E38" s="13">
        <v>2125.11</v>
      </c>
      <c r="F38" t="s">
        <v>104</v>
      </c>
    </row>
    <row r="39" spans="1:6" x14ac:dyDescent="0.35">
      <c r="A39" s="3" t="s">
        <v>28</v>
      </c>
      <c r="B39" s="3"/>
      <c r="C39" s="26">
        <f>SUM(C29:C38)</f>
        <v>240685</v>
      </c>
      <c r="D39" s="3"/>
      <c r="E39" s="3"/>
      <c r="F39" s="3"/>
    </row>
    <row r="40" spans="1:6" x14ac:dyDescent="0.35">
      <c r="A40" t="s">
        <v>29</v>
      </c>
      <c r="C40" s="14">
        <f>B1-(C25+C39)</f>
        <v>0</v>
      </c>
    </row>
    <row r="43" spans="1:6" x14ac:dyDescent="0.35">
      <c r="A43" t="s">
        <v>87</v>
      </c>
    </row>
  </sheetData>
  <mergeCells count="1">
    <mergeCell ref="A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87312-24AB-4339-BFF9-46EB45585067}">
  <dimension ref="A1:E37"/>
  <sheetViews>
    <sheetView workbookViewId="0">
      <selection activeCell="B2" sqref="B2"/>
    </sheetView>
  </sheetViews>
  <sheetFormatPr defaultRowHeight="14.5" x14ac:dyDescent="0.35"/>
  <cols>
    <col min="1" max="1" width="33.453125" customWidth="1"/>
    <col min="2" max="2" width="13.453125" customWidth="1"/>
    <col min="3" max="3" width="13.26953125" bestFit="1" customWidth="1"/>
    <col min="4" max="4" width="10.54296875" bestFit="1" customWidth="1"/>
    <col min="5" max="5" width="36.7265625" customWidth="1"/>
    <col min="14" max="14" width="10.7265625" customWidth="1"/>
  </cols>
  <sheetData>
    <row r="1" spans="1:5" x14ac:dyDescent="0.35">
      <c r="A1" t="s">
        <v>43</v>
      </c>
      <c r="B1" s="1">
        <v>348060</v>
      </c>
    </row>
    <row r="2" spans="1:5" x14ac:dyDescent="0.35">
      <c r="A2" t="s">
        <v>31</v>
      </c>
      <c r="B2" s="2">
        <f>B1*0.1</f>
        <v>34806</v>
      </c>
    </row>
    <row r="3" spans="1:5" x14ac:dyDescent="0.35">
      <c r="B3" s="27"/>
      <c r="C3" s="27"/>
      <c r="D3" s="27"/>
      <c r="E3" s="28"/>
    </row>
    <row r="4" spans="1:5" x14ac:dyDescent="0.35">
      <c r="A4" s="29" t="s">
        <v>32</v>
      </c>
      <c r="B4" s="30"/>
      <c r="C4" s="31"/>
      <c r="D4" s="31"/>
    </row>
    <row r="5" spans="1:5" x14ac:dyDescent="0.35">
      <c r="A5" s="12" t="s">
        <v>33</v>
      </c>
      <c r="B5" s="32">
        <v>250</v>
      </c>
      <c r="C5">
        <v>1</v>
      </c>
      <c r="D5">
        <v>1</v>
      </c>
      <c r="E5">
        <f>B5*C5*D5</f>
        <v>250</v>
      </c>
    </row>
    <row r="6" spans="1:5" x14ac:dyDescent="0.35">
      <c r="A6" s="12" t="s">
        <v>34</v>
      </c>
      <c r="B6" s="33">
        <v>66</v>
      </c>
      <c r="C6" s="14">
        <v>1</v>
      </c>
      <c r="D6" s="15">
        <v>1</v>
      </c>
      <c r="E6">
        <f t="shared" ref="E6:E8" si="0">B6*C6*D6</f>
        <v>66</v>
      </c>
    </row>
    <row r="7" spans="1:5" x14ac:dyDescent="0.35">
      <c r="A7" s="12" t="s">
        <v>35</v>
      </c>
      <c r="B7" s="33">
        <v>130</v>
      </c>
      <c r="C7" s="14">
        <v>1</v>
      </c>
      <c r="D7" s="14">
        <v>2</v>
      </c>
      <c r="E7">
        <f t="shared" si="0"/>
        <v>260</v>
      </c>
    </row>
    <row r="8" spans="1:5" x14ac:dyDescent="0.35">
      <c r="A8" s="12" t="s">
        <v>36</v>
      </c>
      <c r="B8" s="32">
        <v>30</v>
      </c>
      <c r="C8">
        <v>4</v>
      </c>
      <c r="D8">
        <v>1</v>
      </c>
      <c r="E8">
        <f t="shared" si="0"/>
        <v>120</v>
      </c>
    </row>
    <row r="9" spans="1:5" x14ac:dyDescent="0.35">
      <c r="A9" s="12"/>
      <c r="E9">
        <f>SUM(E5:E8)</f>
        <v>696</v>
      </c>
    </row>
    <row r="10" spans="1:5" x14ac:dyDescent="0.35">
      <c r="A10" s="34" t="s">
        <v>37</v>
      </c>
    </row>
    <row r="11" spans="1:5" x14ac:dyDescent="0.35">
      <c r="A11" s="12" t="s">
        <v>33</v>
      </c>
      <c r="B11" s="32">
        <v>600</v>
      </c>
      <c r="C11">
        <v>3</v>
      </c>
      <c r="D11">
        <v>4</v>
      </c>
      <c r="E11">
        <f t="shared" ref="E11:E14" si="1">B11*C11*D11</f>
        <v>7200</v>
      </c>
    </row>
    <row r="12" spans="1:5" x14ac:dyDescent="0.35">
      <c r="A12" s="12" t="s">
        <v>34</v>
      </c>
      <c r="B12" s="32">
        <v>76</v>
      </c>
      <c r="C12">
        <v>3</v>
      </c>
      <c r="D12">
        <v>4</v>
      </c>
      <c r="E12">
        <f t="shared" si="1"/>
        <v>912</v>
      </c>
    </row>
    <row r="13" spans="1:5" x14ac:dyDescent="0.35">
      <c r="A13" s="12" t="s">
        <v>38</v>
      </c>
      <c r="B13" s="32">
        <v>350</v>
      </c>
      <c r="C13">
        <v>3</v>
      </c>
      <c r="D13">
        <v>4</v>
      </c>
      <c r="E13">
        <f t="shared" si="1"/>
        <v>4200</v>
      </c>
    </row>
    <row r="14" spans="1:5" x14ac:dyDescent="0.35">
      <c r="A14" s="12" t="s">
        <v>39</v>
      </c>
      <c r="B14" s="32">
        <v>120</v>
      </c>
      <c r="C14">
        <v>1</v>
      </c>
      <c r="D14">
        <v>4</v>
      </c>
      <c r="E14">
        <f t="shared" si="1"/>
        <v>480</v>
      </c>
    </row>
    <row r="15" spans="1:5" x14ac:dyDescent="0.35">
      <c r="A15" s="12"/>
      <c r="E15">
        <f>SUM(E11:E14)</f>
        <v>12792</v>
      </c>
    </row>
    <row r="16" spans="1:5" x14ac:dyDescent="0.35">
      <c r="A16" s="35"/>
    </row>
    <row r="17" spans="1:5" x14ac:dyDescent="0.35">
      <c r="A17" s="35" t="s">
        <v>40</v>
      </c>
    </row>
    <row r="18" spans="1:5" x14ac:dyDescent="0.35">
      <c r="A18" s="12" t="s">
        <v>44</v>
      </c>
      <c r="B18">
        <v>21.84</v>
      </c>
      <c r="C18">
        <v>10</v>
      </c>
      <c r="D18">
        <v>52</v>
      </c>
      <c r="E18">
        <f>B18*C18*D18</f>
        <v>11356.800000000001</v>
      </c>
    </row>
    <row r="19" spans="1:5" x14ac:dyDescent="0.35">
      <c r="A19" s="35"/>
      <c r="B19">
        <v>26.2</v>
      </c>
      <c r="C19">
        <v>10</v>
      </c>
      <c r="D19">
        <v>52</v>
      </c>
      <c r="E19">
        <f t="shared" ref="E19" si="2">B19*C19*D19</f>
        <v>13624</v>
      </c>
    </row>
    <row r="20" spans="1:5" x14ac:dyDescent="0.35">
      <c r="A20" s="12" t="s">
        <v>63</v>
      </c>
      <c r="C20" s="14"/>
    </row>
    <row r="21" spans="1:5" x14ac:dyDescent="0.35">
      <c r="A21" s="35"/>
      <c r="C21" s="36"/>
      <c r="D21" s="36"/>
      <c r="E21">
        <f>E19-E18</f>
        <v>2267.1999999999989</v>
      </c>
    </row>
    <row r="22" spans="1:5" x14ac:dyDescent="0.35">
      <c r="A22" s="34" t="s">
        <v>65</v>
      </c>
      <c r="B22" s="30" t="s">
        <v>67</v>
      </c>
      <c r="C22" s="29" t="s">
        <v>68</v>
      </c>
      <c r="D22" s="29"/>
    </row>
    <row r="23" spans="1:5" x14ac:dyDescent="0.35">
      <c r="A23" s="37" t="s">
        <v>7</v>
      </c>
      <c r="B23" s="38" t="s">
        <v>66</v>
      </c>
      <c r="C23" t="s">
        <v>69</v>
      </c>
    </row>
    <row r="24" spans="1:5" x14ac:dyDescent="0.35">
      <c r="A24" s="42" t="s">
        <v>50</v>
      </c>
      <c r="B24" s="38" t="s">
        <v>70</v>
      </c>
      <c r="C24" t="s">
        <v>71</v>
      </c>
    </row>
    <row r="25" spans="1:5" x14ac:dyDescent="0.35">
      <c r="A25" s="12"/>
      <c r="B25" s="38"/>
    </row>
    <row r="26" spans="1:5" x14ac:dyDescent="0.35">
      <c r="A26" s="12"/>
      <c r="B26" s="38"/>
    </row>
    <row r="27" spans="1:5" x14ac:dyDescent="0.35">
      <c r="A27" s="37"/>
      <c r="B27" s="38"/>
    </row>
    <row r="28" spans="1:5" x14ac:dyDescent="0.35">
      <c r="A28" s="12"/>
      <c r="B28" s="38"/>
    </row>
    <row r="29" spans="1:5" x14ac:dyDescent="0.35">
      <c r="A29" s="12"/>
      <c r="B29" s="38"/>
    </row>
    <row r="30" spans="1:5" x14ac:dyDescent="0.35">
      <c r="A30" s="12"/>
      <c r="B30" s="38"/>
    </row>
    <row r="31" spans="1:5" x14ac:dyDescent="0.35">
      <c r="A31" s="12"/>
      <c r="B31" s="38"/>
    </row>
    <row r="32" spans="1:5" x14ac:dyDescent="0.35">
      <c r="A32" s="37"/>
      <c r="B32" s="38"/>
    </row>
    <row r="33" spans="1:2" x14ac:dyDescent="0.35">
      <c r="A33" s="12"/>
      <c r="B33" s="38"/>
    </row>
    <row r="34" spans="1:2" x14ac:dyDescent="0.35">
      <c r="A34" s="12"/>
      <c r="B34" s="38"/>
    </row>
    <row r="35" spans="1:2" x14ac:dyDescent="0.35">
      <c r="B35" s="38"/>
    </row>
    <row r="36" spans="1:2" x14ac:dyDescent="0.35">
      <c r="A36" s="35"/>
      <c r="B36" s="39"/>
    </row>
    <row r="37" spans="1:2" x14ac:dyDescent="0.35">
      <c r="A37" s="12"/>
      <c r="B37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FFY25</vt:lpstr>
      <vt:lpstr>FFY26</vt:lpstr>
      <vt:lpstr>FFY27</vt:lpstr>
      <vt:lpstr>calculators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Lyons</dc:creator>
  <cp:lastModifiedBy>Dawn Lyons</cp:lastModifiedBy>
  <dcterms:created xsi:type="dcterms:W3CDTF">2020-11-04T19:04:55Z</dcterms:created>
  <dcterms:modified xsi:type="dcterms:W3CDTF">2024-08-13T18:12:12Z</dcterms:modified>
</cp:coreProperties>
</file>